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x calculator-Individual" sheetId="5" r:id="rId1"/>
  </sheets>
  <calcPr calcId="162913"/>
</workbook>
</file>

<file path=xl/calcChain.xml><?xml version="1.0" encoding="utf-8"?>
<calcChain xmlns="http://schemas.openxmlformats.org/spreadsheetml/2006/main">
  <c r="K9" i="5" l="1"/>
  <c r="K10" i="5"/>
  <c r="K11" i="5"/>
  <c r="K12" i="5"/>
  <c r="K13" i="5"/>
  <c r="K14" i="5"/>
  <c r="K15" i="5"/>
  <c r="K16" i="5"/>
  <c r="K17" i="5"/>
  <c r="K18" i="5"/>
  <c r="K19" i="5"/>
  <c r="K8" i="5"/>
  <c r="J9" i="5" l="1"/>
  <c r="J10" i="5" s="1"/>
  <c r="L8" i="5"/>
  <c r="J11" i="5" l="1"/>
  <c r="J12" i="5" s="1"/>
  <c r="J13" i="5" s="1"/>
  <c r="J14" i="5" s="1"/>
  <c r="J15" i="5" s="1"/>
  <c r="J16" i="5" s="1"/>
  <c r="J17" i="5" s="1"/>
  <c r="J18" i="5" s="1"/>
  <c r="J19" i="5" s="1"/>
  <c r="J20" i="5" l="1"/>
  <c r="D46" i="5" l="1"/>
  <c r="D47" i="5"/>
  <c r="D44" i="5"/>
  <c r="D43" i="5"/>
  <c r="E61" i="5" l="1"/>
  <c r="I9" i="5" l="1"/>
  <c r="D15" i="5"/>
  <c r="D28" i="5"/>
  <c r="L9" i="5" l="1"/>
  <c r="I10" i="5"/>
  <c r="L10" i="5" l="1"/>
  <c r="I11" i="5"/>
  <c r="L11" i="5" l="1"/>
  <c r="I12" i="5"/>
  <c r="L12" i="5" l="1"/>
  <c r="I13" i="5"/>
  <c r="N13" i="5" l="1"/>
  <c r="L13" i="5"/>
  <c r="I14" i="5"/>
  <c r="L14" i="5" l="1"/>
  <c r="N14" i="5" s="1"/>
  <c r="I15" i="5"/>
  <c r="D16" i="5"/>
  <c r="M20" i="5"/>
  <c r="N12" i="5"/>
  <c r="N11" i="5"/>
  <c r="N10" i="5"/>
  <c r="N9" i="5"/>
  <c r="D7" i="5"/>
  <c r="D48" i="5"/>
  <c r="D45" i="5"/>
  <c r="E41" i="5"/>
  <c r="E28" i="5"/>
  <c r="D26" i="5"/>
  <c r="D18" i="5"/>
  <c r="E18" i="5" s="1"/>
  <c r="N15" i="5" l="1"/>
  <c r="L15" i="5"/>
  <c r="I16" i="5"/>
  <c r="E42" i="5"/>
  <c r="E25" i="5"/>
  <c r="N8" i="5"/>
  <c r="L16" i="5" l="1"/>
  <c r="I17" i="5"/>
  <c r="N17" i="5" l="1"/>
  <c r="L17" i="5"/>
  <c r="N16" i="5"/>
  <c r="I18" i="5"/>
  <c r="L18" i="5" l="1"/>
  <c r="I19" i="5"/>
  <c r="I20" i="5" l="1"/>
  <c r="L19" i="5"/>
  <c r="L20" i="5" s="1"/>
  <c r="C14" i="5" s="1"/>
  <c r="D14" i="5" s="1"/>
  <c r="N18" i="5"/>
  <c r="N19" i="5" l="1"/>
  <c r="N20" i="5" s="1"/>
  <c r="C8" i="5" s="1"/>
  <c r="E8" i="5" s="1"/>
  <c r="K20" i="5"/>
  <c r="C12" i="5" s="1"/>
  <c r="D13" i="5" s="1"/>
  <c r="D12" i="5"/>
  <c r="E60" i="5" l="1"/>
  <c r="E62" i="5" s="1"/>
  <c r="E64" i="5" s="1"/>
  <c r="E66" i="5" s="1"/>
  <c r="D10" i="5"/>
  <c r="E9" i="5" s="1"/>
  <c r="E17" i="5" s="1"/>
  <c r="E27" i="5" s="1"/>
  <c r="E49" i="5" s="1"/>
  <c r="E50" i="5" s="1"/>
  <c r="E67" i="5" l="1"/>
  <c r="E68" i="5" s="1"/>
  <c r="E69" i="5" s="1"/>
  <c r="E70" i="5" s="1"/>
  <c r="E71" i="5" s="1"/>
  <c r="E51" i="5"/>
  <c r="E52" i="5" s="1"/>
  <c r="E53" i="5" l="1"/>
  <c r="E54" i="5" s="1"/>
  <c r="E55" i="5" s="1"/>
</calcChain>
</file>

<file path=xl/sharedStrings.xml><?xml version="1.0" encoding="utf-8"?>
<sst xmlns="http://schemas.openxmlformats.org/spreadsheetml/2006/main" count="99" uniqueCount="88">
  <si>
    <t>Gross Annual Income/Salary (with all allowances)</t>
  </si>
  <si>
    <t>Less: Allowances exempt u/s 10(for Service Period)</t>
  </si>
  <si>
    <t>(I) H.R.A. exemption</t>
  </si>
  <si>
    <t>Basic Salary (Basic+DA)</t>
  </si>
  <si>
    <t>Rent Paid</t>
  </si>
  <si>
    <t>H.R.A received</t>
  </si>
  <si>
    <t>Income under the head salaries</t>
  </si>
  <si>
    <t>Add: Any other income from other sources</t>
  </si>
  <si>
    <t>1. Interest received from following Investments</t>
  </si>
  <si>
    <t>a. Bank ( Saving /FD /Rec )</t>
  </si>
  <si>
    <t>b. N.S.C.(accrued/ Recd )</t>
  </si>
  <si>
    <t>c. Post Ofice M.I.S (6 yrs.)</t>
  </si>
  <si>
    <t>d. Post Office Recring Deposit (5 yrs.)</t>
  </si>
  <si>
    <t>2. Any Other Income</t>
  </si>
  <si>
    <t>Less: Exemption on Home Loan Interest (Sec 24)</t>
  </si>
  <si>
    <t>Gross Total Income</t>
  </si>
  <si>
    <t>Less: Deduction under Sec 80C (Max Rs.1,50,000/-)</t>
  </si>
  <si>
    <t>B. Public Provident Fund (PPF)</t>
  </si>
  <si>
    <t>C. Senior Citizen’s Saving Scheme (SCSS)</t>
  </si>
  <si>
    <t>D. N.S.C (Investment + accrued Interest before Maturity Year)</t>
  </si>
  <si>
    <t>E. Tax Saving Fixed Deposit (5 Years and above)</t>
  </si>
  <si>
    <t>F. Tax Savings Bonds</t>
  </si>
  <si>
    <t>G. E.L.S.S (Tax Saving Mutual Fund)</t>
  </si>
  <si>
    <t>H. Life Insurance Premiums</t>
  </si>
  <si>
    <t>Less: Deduction under chapter VI A</t>
  </si>
  <si>
    <t>C. 80 E Int Paid on Education Loan</t>
  </si>
  <si>
    <t>Total Income</t>
  </si>
  <si>
    <t>Total Tax Payable</t>
  </si>
  <si>
    <t>Add; Edn Cess + Health Cess @ 4%</t>
  </si>
  <si>
    <t>Net Tax Payable</t>
  </si>
  <si>
    <t>MONTH</t>
  </si>
  <si>
    <t>TOTAL</t>
  </si>
  <si>
    <t>Pay in band</t>
  </si>
  <si>
    <t>A.G.P.</t>
  </si>
  <si>
    <t>D.A.</t>
  </si>
  <si>
    <t>H.R.A.</t>
  </si>
  <si>
    <t>ALLOWANCE</t>
  </si>
  <si>
    <t>(MAX Rs.6,000/-)</t>
  </si>
  <si>
    <t>A. EPF Contribution</t>
  </si>
  <si>
    <t>25001-40000</t>
  </si>
  <si>
    <t>15001-25000</t>
  </si>
  <si>
    <t>9001-15000</t>
  </si>
  <si>
    <t>8001-9000</t>
  </si>
  <si>
    <t>P TAX CHART</t>
  </si>
  <si>
    <t>(III) Professional Tax</t>
  </si>
  <si>
    <t>E. 80G Donation to approved funds</t>
  </si>
  <si>
    <t xml:space="preserve"> SALARY</t>
  </si>
  <si>
    <t>40000 ABOVE</t>
  </si>
  <si>
    <t>AVG. in 12 MONTH</t>
  </si>
  <si>
    <t>Date of Birth (DD/MM/YYYY)      :</t>
  </si>
  <si>
    <t>PAN Number                                            :</t>
  </si>
  <si>
    <t>Name                                                           :</t>
  </si>
  <si>
    <t>Age AS ON                                                :</t>
  </si>
  <si>
    <t>XXXXXX</t>
  </si>
  <si>
    <t>00/00/0000</t>
  </si>
  <si>
    <t>Total Tax Payable after Tax Rebate</t>
  </si>
  <si>
    <t>City of Residence (for Metro 50% and Non Metro 40%)</t>
  </si>
  <si>
    <t xml:space="preserve">Individual </t>
  </si>
  <si>
    <t>Less: Add. Deduction under Sec 80CCD(1B)NPS/Atal Pension Yojana (Max Rs 50,000/-)</t>
  </si>
  <si>
    <t>(II) Standard Deduction for Salaried &amp; Pensioner (Rs 50,000) Budget 2019</t>
  </si>
  <si>
    <t>I. Housing. Loan (Principal Repayment)</t>
  </si>
  <si>
    <t xml:space="preserve">J. Sukanya Samriddhi Account </t>
  </si>
  <si>
    <t>K. Stamp Duty &amp; Registration Charges</t>
  </si>
  <si>
    <t>L. Tuition fees for 2 children</t>
  </si>
  <si>
    <t xml:space="preserve">Tax Rebate of Rs. 12,500 (For Income of less than5 lakhs) </t>
  </si>
  <si>
    <t>OPTION : 1 (OLD RATE OF TAX)</t>
  </si>
  <si>
    <t>OPTION : 2 (NEW RATE OF TAX)</t>
  </si>
  <si>
    <t>B. 80 DD Medical Treatment of dependent with disability</t>
  </si>
  <si>
    <t>Loss from house property (Section 24) -Interest on HBL (max Rs. 2,00,000/-)</t>
  </si>
  <si>
    <t>1. Gross Annual Salary (with all allowances)</t>
  </si>
  <si>
    <t>3.Income from Salary</t>
  </si>
  <si>
    <t>Less : Standard Deduction</t>
  </si>
  <si>
    <t xml:space="preserve">A.(i) 80 D Medical Insurance premiums (for Self ) </t>
  </si>
  <si>
    <t xml:space="preserve">A (ii) 80 D Medical Insurance premiums (for Parents ) </t>
  </si>
  <si>
    <t xml:space="preserve">Tax Rebate of Rs. 60,000 (For Income of less than 12 lakhs) </t>
  </si>
  <si>
    <r>
      <t xml:space="preserve">D. 80EE Exemption for First Time Home Buyers </t>
    </r>
    <r>
      <rPr>
        <b/>
        <sz val="10"/>
        <rFont val="Cambria"/>
        <family val="1"/>
        <scheme val="major"/>
      </rPr>
      <t>(Budget 2016)</t>
    </r>
    <r>
      <rPr>
        <sz val="10"/>
        <rFont val="Cambria"/>
        <family val="1"/>
        <scheme val="major"/>
      </rPr>
      <t xml:space="preserve"> (max Rs. 50,000/-)</t>
    </r>
  </si>
  <si>
    <t>Income Tax Slabs</t>
  </si>
  <si>
    <t>Income Tax Rates</t>
  </si>
  <si>
    <t>Upto Rs.4 lakh</t>
  </si>
  <si>
    <t>NIL</t>
  </si>
  <si>
    <t>Rs. 4 lakh - Rs.8 lakh</t>
  </si>
  <si>
    <t>Rs.8 lakh - Rs.12 lakh</t>
  </si>
  <si>
    <t>Rs.12 lakh - Rs.16 lakh </t>
  </si>
  <si>
    <t>Rs.16 lakh - Rs.20 lakh</t>
  </si>
  <si>
    <t>Rs.20 lakh - Rs.24 lakh</t>
  </si>
  <si>
    <t>Above Rs.24 lakh</t>
  </si>
  <si>
    <t>NEW RATE OF TAX</t>
  </si>
  <si>
    <t>DEMO VERSION OF TAX CALCULATION FOR THE FINANCIAL YEAR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</si>
</sst>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-* #,##0.00_-;\-* #,##0.00_-;_-* &quot;-&quot;??_-;_-@_-"/>
    <numFmt numFmtId="165" formatCode="_ * #,##0_ ;_ * \-#,##0_ ;_ * &quot;-&quot;??_ ;_ @_ 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mbria"/>
      <family val="1"/>
      <scheme val="major"/>
    </font>
    <font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9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b/>
      <sz val="9"/>
      <color rgb="FF31425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FE6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BE8F3"/>
        <bgColor indexed="64"/>
      </patternFill>
    </fill>
    <fill>
      <patternFill patternType="solid">
        <fgColor rgb="FF32C09B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/>
      <top style="medium">
        <color indexed="64"/>
      </top>
      <bottom style="thin">
        <color indexed="56"/>
      </bottom>
      <diagonal/>
    </border>
    <border>
      <left/>
      <right/>
      <top style="medium">
        <color indexed="64"/>
      </top>
      <bottom style="thin">
        <color indexed="56"/>
      </bottom>
      <diagonal/>
    </border>
    <border>
      <left/>
      <right style="medium">
        <color indexed="64"/>
      </right>
      <top style="medium">
        <color indexed="64"/>
      </top>
      <bottom style="thin">
        <color indexed="56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56"/>
      </top>
      <bottom style="thin">
        <color indexed="23"/>
      </bottom>
      <diagonal/>
    </border>
    <border>
      <left/>
      <right style="medium">
        <color indexed="64"/>
      </right>
      <top style="thin">
        <color indexed="56"/>
      </top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thin">
        <color indexed="56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56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23"/>
      </right>
      <top/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56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double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5" fillId="0" borderId="0" xfId="0" applyFont="1" applyFill="1" applyBorder="1" applyAlignment="1"/>
    <xf numFmtId="0" fontId="5" fillId="2" borderId="22" xfId="0" applyFont="1" applyFill="1" applyBorder="1" applyAlignment="1" applyProtection="1">
      <alignment horizontal="right" vertical="center"/>
      <protection hidden="1"/>
    </xf>
    <xf numFmtId="0" fontId="3" fillId="0" borderId="0" xfId="0" applyFont="1" applyProtection="1">
      <protection hidden="1"/>
    </xf>
    <xf numFmtId="0" fontId="5" fillId="2" borderId="21" xfId="0" applyFont="1" applyFill="1" applyBorder="1" applyAlignment="1" applyProtection="1">
      <alignment horizontal="right" vertical="center"/>
      <protection hidden="1"/>
    </xf>
    <xf numFmtId="0" fontId="5" fillId="2" borderId="20" xfId="0" applyFont="1" applyFill="1" applyBorder="1" applyAlignment="1" applyProtection="1">
      <alignment horizontal="right" vertical="center"/>
      <protection hidden="1"/>
    </xf>
    <xf numFmtId="0" fontId="5" fillId="0" borderId="18" xfId="0" applyFont="1" applyBorder="1"/>
    <xf numFmtId="15" fontId="5" fillId="4" borderId="19" xfId="0" applyNumberFormat="1" applyFont="1" applyFill="1" applyBorder="1" applyAlignment="1" applyProtection="1">
      <alignment horizontal="center" vertical="center"/>
      <protection locked="0"/>
    </xf>
    <xf numFmtId="165" fontId="5" fillId="2" borderId="7" xfId="1" applyNumberFormat="1" applyFont="1" applyFill="1" applyBorder="1" applyAlignment="1" applyProtection="1">
      <alignment vertical="center"/>
      <protection hidden="1"/>
    </xf>
    <xf numFmtId="0" fontId="5" fillId="0" borderId="18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2" borderId="24" xfId="0" applyFont="1" applyFill="1" applyBorder="1" applyAlignment="1" applyProtection="1">
      <alignment horizontal="right" vertical="center"/>
      <protection hidden="1"/>
    </xf>
    <xf numFmtId="15" fontId="5" fillId="0" borderId="0" xfId="0" applyNumberFormat="1" applyFont="1" applyBorder="1" applyProtection="1">
      <protection hidden="1"/>
    </xf>
    <xf numFmtId="1" fontId="5" fillId="6" borderId="8" xfId="0" applyNumberFormat="1" applyFont="1" applyFill="1" applyBorder="1" applyAlignment="1" applyProtection="1">
      <alignment horizontal="center" vertical="center"/>
      <protection hidden="1"/>
    </xf>
    <xf numFmtId="0" fontId="6" fillId="8" borderId="18" xfId="0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vertical="center"/>
      <protection hidden="1"/>
    </xf>
    <xf numFmtId="165" fontId="5" fillId="0" borderId="9" xfId="1" applyNumberFormat="1" applyFont="1" applyFill="1" applyBorder="1" applyAlignment="1" applyProtection="1">
      <alignment vertical="center"/>
      <protection locked="0" hidden="1"/>
    </xf>
    <xf numFmtId="165" fontId="5" fillId="2" borderId="0" xfId="1" applyNumberFormat="1" applyFont="1" applyFill="1" applyBorder="1" applyAlignment="1" applyProtection="1">
      <alignment vertical="center"/>
      <protection hidden="1"/>
    </xf>
    <xf numFmtId="165" fontId="5" fillId="3" borderId="12" xfId="1" applyNumberFormat="1" applyFont="1" applyFill="1" applyBorder="1" applyAlignment="1" applyProtection="1">
      <alignment vertical="center"/>
      <protection hidden="1"/>
    </xf>
    <xf numFmtId="17" fontId="5" fillId="0" borderId="18" xfId="0" applyNumberFormat="1" applyFont="1" applyFill="1" applyBorder="1" applyAlignment="1">
      <alignment horizontal="center"/>
    </xf>
    <xf numFmtId="165" fontId="3" fillId="4" borderId="18" xfId="1" applyNumberFormat="1" applyFont="1" applyFill="1" applyBorder="1"/>
    <xf numFmtId="165" fontId="3" fillId="0" borderId="18" xfId="1" applyNumberFormat="1" applyFont="1" applyFill="1" applyBorder="1"/>
    <xf numFmtId="165" fontId="5" fillId="0" borderId="18" xfId="1" applyNumberFormat="1" applyFont="1" applyFill="1" applyBorder="1"/>
    <xf numFmtId="165" fontId="5" fillId="3" borderId="10" xfId="1" applyNumberFormat="1" applyFont="1" applyFill="1" applyBorder="1" applyAlignment="1" applyProtection="1">
      <alignment vertical="center"/>
      <protection hidden="1"/>
    </xf>
    <xf numFmtId="0" fontId="5" fillId="2" borderId="4" xfId="0" applyFont="1" applyFill="1" applyBorder="1" applyAlignment="1" applyProtection="1">
      <alignment horizontal="left" vertical="center" indent="2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165" fontId="5" fillId="0" borderId="11" xfId="1" applyNumberFormat="1" applyFont="1" applyFill="1" applyBorder="1" applyAlignment="1" applyProtection="1">
      <alignment vertical="center"/>
      <protection locked="0" hidden="1"/>
    </xf>
    <xf numFmtId="165" fontId="5" fillId="4" borderId="11" xfId="1" applyNumberFormat="1" applyFont="1" applyFill="1" applyBorder="1" applyAlignment="1" applyProtection="1">
      <alignment vertical="center"/>
      <protection locked="0" hidden="1"/>
    </xf>
    <xf numFmtId="165" fontId="5" fillId="4" borderId="11" xfId="1" applyNumberFormat="1" applyFont="1" applyFill="1" applyBorder="1" applyAlignment="1" applyProtection="1">
      <alignment vertical="center"/>
      <protection locked="0"/>
    </xf>
    <xf numFmtId="165" fontId="5" fillId="8" borderId="18" xfId="1" applyNumberFormat="1" applyFont="1" applyFill="1" applyBorder="1"/>
    <xf numFmtId="164" fontId="6" fillId="0" borderId="18" xfId="1" applyNumberFormat="1" applyFont="1" applyFill="1" applyBorder="1"/>
    <xf numFmtId="0" fontId="3" fillId="2" borderId="4" xfId="0" applyFont="1" applyFill="1" applyBorder="1" applyAlignment="1" applyProtection="1">
      <alignment horizontal="left" vertical="center" wrapText="1" indent="2"/>
      <protection hidden="1"/>
    </xf>
    <xf numFmtId="165" fontId="5" fillId="2" borderId="0" xfId="1" applyNumberFormat="1" applyFont="1" applyFill="1" applyBorder="1" applyAlignment="1" applyProtection="1">
      <alignment vertical="center"/>
      <protection locked="0"/>
    </xf>
    <xf numFmtId="165" fontId="5" fillId="0" borderId="0" xfId="1" applyNumberFormat="1" applyFont="1" applyBorder="1" applyAlignment="1" applyProtection="1">
      <alignment vertical="center"/>
      <protection hidden="1"/>
    </xf>
    <xf numFmtId="0" fontId="5" fillId="8" borderId="4" xfId="0" applyFont="1" applyFill="1" applyBorder="1" applyAlignment="1" applyProtection="1">
      <alignment vertical="center"/>
      <protection hidden="1"/>
    </xf>
    <xf numFmtId="0" fontId="5" fillId="7" borderId="4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65" fontId="5" fillId="0" borderId="0" xfId="1" applyNumberFormat="1" applyFont="1" applyAlignment="1" applyProtection="1">
      <alignment vertical="center"/>
      <protection hidden="1"/>
    </xf>
    <xf numFmtId="0" fontId="9" fillId="0" borderId="18" xfId="0" applyFont="1" applyBorder="1" applyProtection="1">
      <protection hidden="1"/>
    </xf>
    <xf numFmtId="3" fontId="9" fillId="2" borderId="18" xfId="0" applyNumberFormat="1" applyFont="1" applyFill="1" applyBorder="1" applyAlignment="1" applyProtection="1">
      <alignment vertical="center"/>
      <protection hidden="1"/>
    </xf>
    <xf numFmtId="165" fontId="5" fillId="0" borderId="18" xfId="1" applyNumberFormat="1" applyFont="1" applyFill="1" applyBorder="1" applyAlignment="1" applyProtection="1">
      <alignment vertical="center"/>
      <protection locked="0" hidden="1"/>
    </xf>
    <xf numFmtId="165" fontId="5" fillId="8" borderId="12" xfId="1" applyNumberFormat="1" applyFont="1" applyFill="1" applyBorder="1" applyAlignment="1" applyProtection="1">
      <alignment vertical="center"/>
      <protection hidden="1"/>
    </xf>
    <xf numFmtId="165" fontId="5" fillId="2" borderId="18" xfId="1" applyNumberFormat="1" applyFont="1" applyFill="1" applyBorder="1" applyAlignment="1" applyProtection="1">
      <alignment vertical="center"/>
      <protection hidden="1"/>
    </xf>
    <xf numFmtId="165" fontId="3" fillId="0" borderId="0" xfId="1" applyNumberFormat="1" applyFont="1"/>
    <xf numFmtId="0" fontId="5" fillId="0" borderId="0" xfId="0" applyFont="1"/>
    <xf numFmtId="165" fontId="5" fillId="0" borderId="0" xfId="1" applyNumberFormat="1" applyFont="1"/>
    <xf numFmtId="165" fontId="5" fillId="8" borderId="29" xfId="1" applyNumberFormat="1" applyFont="1" applyFill="1" applyBorder="1"/>
    <xf numFmtId="43" fontId="3" fillId="4" borderId="30" xfId="1" applyFont="1" applyFill="1" applyBorder="1" applyAlignment="1" applyProtection="1">
      <alignment vertical="center"/>
      <protection hidden="1"/>
    </xf>
    <xf numFmtId="165" fontId="5" fillId="4" borderId="33" xfId="1" applyNumberFormat="1" applyFont="1" applyFill="1" applyBorder="1"/>
    <xf numFmtId="0" fontId="8" fillId="2" borderId="24" xfId="0" applyFont="1" applyFill="1" applyBorder="1" applyAlignment="1" applyProtection="1">
      <alignment vertical="center"/>
      <protection hidden="1"/>
    </xf>
    <xf numFmtId="165" fontId="5" fillId="0" borderId="29" xfId="1" applyNumberFormat="1" applyFont="1" applyFill="1" applyBorder="1" applyAlignment="1" applyProtection="1">
      <alignment vertical="center"/>
      <protection locked="0" hidden="1"/>
    </xf>
    <xf numFmtId="165" fontId="5" fillId="3" borderId="34" xfId="1" applyNumberFormat="1" applyFont="1" applyFill="1" applyBorder="1" applyAlignment="1" applyProtection="1">
      <alignment vertical="center"/>
      <protection hidden="1"/>
    </xf>
    <xf numFmtId="0" fontId="4" fillId="13" borderId="24" xfId="0" applyFont="1" applyFill="1" applyBorder="1" applyAlignment="1" applyProtection="1">
      <alignment vertical="center"/>
      <protection hidden="1"/>
    </xf>
    <xf numFmtId="0" fontId="5" fillId="2" borderId="36" xfId="0" applyFont="1" applyFill="1" applyBorder="1" applyAlignment="1" applyProtection="1">
      <alignment vertical="center"/>
      <protection hidden="1"/>
    </xf>
    <xf numFmtId="165" fontId="5" fillId="2" borderId="37" xfId="1" applyNumberFormat="1" applyFont="1" applyFill="1" applyBorder="1" applyAlignment="1" applyProtection="1">
      <alignment vertical="center"/>
      <protection hidden="1"/>
    </xf>
    <xf numFmtId="165" fontId="5" fillId="0" borderId="38" xfId="1" applyNumberFormat="1" applyFont="1" applyFill="1" applyBorder="1" applyAlignment="1" applyProtection="1">
      <alignment vertical="center"/>
      <protection locked="0" hidden="1"/>
    </xf>
    <xf numFmtId="43" fontId="3" fillId="9" borderId="39" xfId="1" applyFont="1" applyFill="1" applyBorder="1" applyAlignment="1" applyProtection="1">
      <alignment vertical="center"/>
      <protection hidden="1"/>
    </xf>
    <xf numFmtId="165" fontId="5" fillId="9" borderId="41" xfId="1" applyNumberFormat="1" applyFont="1" applyFill="1" applyBorder="1"/>
    <xf numFmtId="0" fontId="8" fillId="0" borderId="42" xfId="0" applyFont="1" applyFill="1" applyBorder="1" applyAlignment="1" applyProtection="1">
      <alignment vertical="center"/>
      <protection hidden="1"/>
    </xf>
    <xf numFmtId="165" fontId="5" fillId="0" borderId="43" xfId="1" applyNumberFormat="1" applyFont="1" applyFill="1" applyBorder="1" applyAlignment="1" applyProtection="1">
      <alignment vertical="center"/>
      <protection hidden="1"/>
    </xf>
    <xf numFmtId="166" fontId="8" fillId="9" borderId="33" xfId="1" applyNumberFormat="1" applyFont="1" applyFill="1" applyBorder="1"/>
    <xf numFmtId="165" fontId="5" fillId="3" borderId="44" xfId="1" applyNumberFormat="1" applyFont="1" applyFill="1" applyBorder="1" applyAlignment="1" applyProtection="1">
      <alignment vertical="center"/>
      <protection hidden="1"/>
    </xf>
    <xf numFmtId="0" fontId="5" fillId="0" borderId="30" xfId="0" applyNumberFormat="1" applyFont="1" applyBorder="1" applyAlignment="1" applyProtection="1">
      <alignment vertical="center"/>
      <protection hidden="1"/>
    </xf>
    <xf numFmtId="165" fontId="5" fillId="0" borderId="31" xfId="1" applyNumberFormat="1" applyFont="1" applyBorder="1" applyAlignment="1" applyProtection="1">
      <alignment vertical="center"/>
      <protection hidden="1"/>
    </xf>
    <xf numFmtId="165" fontId="5" fillId="5" borderId="45" xfId="1" applyNumberFormat="1" applyFont="1" applyFill="1" applyBorder="1" applyAlignment="1" applyProtection="1">
      <alignment vertical="center"/>
      <protection hidden="1"/>
    </xf>
    <xf numFmtId="0" fontId="10" fillId="4" borderId="29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9" fontId="10" fillId="0" borderId="29" xfId="0" applyNumberFormat="1" applyFont="1" applyFill="1" applyBorder="1" applyAlignment="1">
      <alignment horizontal="center" vertical="center" wrapText="1"/>
    </xf>
    <xf numFmtId="9" fontId="10" fillId="0" borderId="35" xfId="0" applyNumberFormat="1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horizontal="center" vertical="top" wrapText="1"/>
    </xf>
    <xf numFmtId="0" fontId="10" fillId="0" borderId="50" xfId="0" applyFont="1" applyFill="1" applyBorder="1" applyAlignment="1">
      <alignment horizontal="center" vertical="top" wrapText="1"/>
    </xf>
    <xf numFmtId="0" fontId="10" fillId="0" borderId="51" xfId="0" applyFont="1" applyFill="1" applyBorder="1" applyAlignment="1">
      <alignment horizontal="center" vertical="top" wrapText="1"/>
    </xf>
    <xf numFmtId="0" fontId="5" fillId="12" borderId="53" xfId="0" applyFont="1" applyFill="1" applyBorder="1" applyAlignment="1">
      <alignment horizontal="center" vertical="center" wrapText="1"/>
    </xf>
    <xf numFmtId="0" fontId="5" fillId="12" borderId="52" xfId="0" applyFont="1" applyFill="1" applyBorder="1" applyAlignment="1">
      <alignment horizontal="center" vertical="center" wrapText="1"/>
    </xf>
    <xf numFmtId="0" fontId="5" fillId="12" borderId="54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0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 wrapText="1"/>
    </xf>
    <xf numFmtId="0" fontId="5" fillId="12" borderId="25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/>
    </xf>
    <xf numFmtId="0" fontId="5" fillId="4" borderId="47" xfId="0" applyFont="1" applyFill="1" applyBorder="1" applyAlignment="1">
      <alignment horizontal="center"/>
    </xf>
    <xf numFmtId="0" fontId="5" fillId="4" borderId="48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/>
    </xf>
    <xf numFmtId="0" fontId="2" fillId="10" borderId="28" xfId="0" applyFont="1" applyFill="1" applyBorder="1" applyAlignment="1">
      <alignment horizontal="center"/>
    </xf>
    <xf numFmtId="43" fontId="7" fillId="4" borderId="31" xfId="1" applyFont="1" applyFill="1" applyBorder="1" applyAlignment="1">
      <alignment horizontal="center"/>
    </xf>
    <xf numFmtId="43" fontId="7" fillId="4" borderId="32" xfId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/>
    </xf>
    <xf numFmtId="0" fontId="4" fillId="12" borderId="14" xfId="0" applyFont="1" applyFill="1" applyBorder="1" applyAlignment="1">
      <alignment horizontal="center"/>
    </xf>
    <xf numFmtId="0" fontId="4" fillId="12" borderId="25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3" fontId="5" fillId="4" borderId="1" xfId="0" applyNumberFormat="1" applyFon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Alignment="1" applyProtection="1">
      <alignment horizontal="center" vertical="center"/>
      <protection locked="0"/>
    </xf>
    <xf numFmtId="3" fontId="5" fillId="4" borderId="3" xfId="0" applyNumberFormat="1" applyFont="1" applyFill="1" applyBorder="1" applyAlignment="1" applyProtection="1">
      <alignment horizontal="center" vertical="center"/>
      <protection locked="0"/>
    </xf>
    <xf numFmtId="3" fontId="5" fillId="4" borderId="23" xfId="0" applyNumberFormat="1" applyFont="1" applyFill="1" applyBorder="1" applyAlignment="1" applyProtection="1">
      <alignment horizontal="center" vertical="center"/>
      <protection locked="0"/>
    </xf>
    <xf numFmtId="3" fontId="5" fillId="4" borderId="5" xfId="0" applyNumberFormat="1" applyFont="1" applyFill="1" applyBorder="1" applyAlignment="1" applyProtection="1">
      <alignment horizontal="center" vertical="center"/>
      <protection locked="0"/>
    </xf>
    <xf numFmtId="3" fontId="5" fillId="4" borderId="6" xfId="0" applyNumberFormat="1" applyFont="1" applyFill="1" applyBorder="1" applyAlignment="1" applyProtection="1">
      <alignment horizontal="center" vertical="center"/>
      <protection locked="0"/>
    </xf>
    <xf numFmtId="43" fontId="7" fillId="9" borderId="40" xfId="1" applyFont="1" applyFill="1" applyBorder="1" applyAlignment="1">
      <alignment horizontal="center"/>
    </xf>
    <xf numFmtId="0" fontId="2" fillId="11" borderId="24" xfId="0" applyFont="1" applyFill="1" applyBorder="1" applyAlignment="1" applyProtection="1">
      <alignment horizontal="center" vertical="center"/>
      <protection hidden="1"/>
    </xf>
    <xf numFmtId="0" fontId="2" fillId="11" borderId="18" xfId="0" applyFont="1" applyFill="1" applyBorder="1" applyAlignment="1" applyProtection="1">
      <alignment horizontal="center" vertical="center"/>
      <protection hidden="1"/>
    </xf>
    <xf numFmtId="0" fontId="2" fillId="11" borderId="29" xfId="0" applyFont="1" applyFill="1" applyBorder="1" applyAlignment="1" applyProtection="1">
      <alignment horizontal="center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7BE8F3"/>
      <color rgb="FF32C09B"/>
      <color rgb="FF1FE610"/>
      <color rgb="FFEE3A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0</xdr:row>
      <xdr:rowOff>0</xdr:rowOff>
    </xdr:from>
    <xdr:to>
      <xdr:col>11</xdr:col>
      <xdr:colOff>619124</xdr:colOff>
      <xdr:row>4</xdr:row>
      <xdr:rowOff>47625</xdr:rowOff>
    </xdr:to>
    <xdr:sp macro="" textlink="">
      <xdr:nvSpPr>
        <xdr:cNvPr id="16" name="Rectangular Callout 1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8839200" y="0"/>
          <a:ext cx="1676399" cy="609600"/>
        </a:xfrm>
        <a:prstGeom prst="wedgeRectCallout">
          <a:avLst>
            <a:gd name="adj1" fmla="val -66715"/>
            <a:gd name="adj2" fmla="val 66732"/>
          </a:avLst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/>
            <a:t>Fill</a:t>
          </a:r>
          <a:r>
            <a:rPr lang="en-US" sz="1100" b="1" baseline="0"/>
            <a:t> up only the YELLOW Cells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"/>
  <sheetViews>
    <sheetView tabSelected="1" view="pageBreakPreview" zoomScaleSheetLayoutView="100" workbookViewId="0">
      <selection activeCell="B2" sqref="B2:E2"/>
    </sheetView>
  </sheetViews>
  <sheetFormatPr defaultColWidth="3.7109375" defaultRowHeight="12.75" x14ac:dyDescent="0.2"/>
  <cols>
    <col min="1" max="1" width="6.42578125" style="1" customWidth="1"/>
    <col min="2" max="2" width="77.42578125" style="1" bestFit="1" customWidth="1"/>
    <col min="3" max="3" width="10.140625" style="46" bestFit="1" customWidth="1"/>
    <col min="4" max="4" width="12.140625" style="46" bestFit="1" customWidth="1"/>
    <col min="5" max="5" width="9.5703125" style="47" bestFit="1" customWidth="1"/>
    <col min="6" max="6" width="3.7109375" style="1"/>
    <col min="7" max="7" width="4.7109375" style="1" customWidth="1"/>
    <col min="8" max="8" width="7.5703125" style="1" bestFit="1" customWidth="1"/>
    <col min="9" max="9" width="11.140625" style="1" bestFit="1" customWidth="1"/>
    <col min="10" max="10" width="11.28515625" style="1" customWidth="1"/>
    <col min="11" max="11" width="11.85546875" style="1" customWidth="1"/>
    <col min="12" max="12" width="13.85546875" style="1" bestFit="1" customWidth="1"/>
    <col min="13" max="13" width="10.140625" style="1" bestFit="1" customWidth="1"/>
    <col min="14" max="14" width="14.85546875" style="1" customWidth="1"/>
    <col min="15" max="16384" width="3.7109375" style="1"/>
  </cols>
  <sheetData>
    <row r="1" spans="2:14" ht="18" x14ac:dyDescent="0.25">
      <c r="B1" s="89" t="s">
        <v>57</v>
      </c>
      <c r="C1" s="90"/>
      <c r="D1" s="90"/>
      <c r="E1" s="91"/>
    </row>
    <row r="2" spans="2:14" ht="18" x14ac:dyDescent="0.2">
      <c r="B2" s="109" t="s">
        <v>65</v>
      </c>
      <c r="C2" s="110"/>
      <c r="D2" s="110"/>
      <c r="E2" s="111"/>
    </row>
    <row r="3" spans="2:14" ht="16.5" thickBot="1" x14ac:dyDescent="0.3">
      <c r="B3" s="96" t="s">
        <v>87</v>
      </c>
      <c r="C3" s="97"/>
      <c r="D3" s="97"/>
      <c r="E3" s="98"/>
      <c r="F3" s="2"/>
      <c r="G3" s="2"/>
      <c r="H3" s="2"/>
      <c r="I3" s="2"/>
      <c r="J3" s="2"/>
    </row>
    <row r="4" spans="2:14" x14ac:dyDescent="0.2">
      <c r="B4" s="3" t="s">
        <v>51</v>
      </c>
      <c r="C4" s="102" t="s">
        <v>53</v>
      </c>
      <c r="D4" s="103"/>
      <c r="E4" s="104"/>
      <c r="F4" s="4"/>
      <c r="G4" s="4"/>
      <c r="H4" s="4"/>
      <c r="I4" s="4"/>
      <c r="J4" s="4"/>
      <c r="K4" s="4"/>
      <c r="L4" s="4"/>
      <c r="M4" s="4"/>
    </row>
    <row r="5" spans="2:14" x14ac:dyDescent="0.2">
      <c r="B5" s="5" t="s">
        <v>50</v>
      </c>
      <c r="C5" s="105" t="s">
        <v>53</v>
      </c>
      <c r="D5" s="106"/>
      <c r="E5" s="107"/>
      <c r="F5" s="4"/>
      <c r="G5" s="4"/>
      <c r="H5" s="4"/>
      <c r="I5" s="4"/>
      <c r="J5" s="4"/>
      <c r="K5" s="4"/>
      <c r="L5" s="4"/>
      <c r="M5" s="4"/>
    </row>
    <row r="6" spans="2:14" x14ac:dyDescent="0.2">
      <c r="B6" s="6" t="s">
        <v>49</v>
      </c>
      <c r="C6" s="7"/>
      <c r="D6" s="8" t="s">
        <v>54</v>
      </c>
      <c r="E6" s="9"/>
      <c r="F6" s="4"/>
      <c r="G6" s="4"/>
      <c r="H6" s="10" t="s">
        <v>30</v>
      </c>
      <c r="I6" s="10" t="s">
        <v>32</v>
      </c>
      <c r="J6" s="10" t="s">
        <v>33</v>
      </c>
      <c r="K6" s="10" t="s">
        <v>34</v>
      </c>
      <c r="L6" s="10" t="s">
        <v>35</v>
      </c>
      <c r="M6" s="11" t="s">
        <v>36</v>
      </c>
      <c r="N6" s="10" t="s">
        <v>46</v>
      </c>
    </row>
    <row r="7" spans="2:14" x14ac:dyDescent="0.2">
      <c r="B7" s="12" t="s">
        <v>52</v>
      </c>
      <c r="C7" s="13">
        <v>46477</v>
      </c>
      <c r="D7" s="14" t="e">
        <f>DATEDIF(D6,C7,"Y")</f>
        <v>#VALUE!</v>
      </c>
      <c r="E7" s="9"/>
      <c r="F7" s="4"/>
      <c r="G7" s="4"/>
      <c r="H7" s="10"/>
      <c r="I7" s="10"/>
      <c r="J7" s="10"/>
      <c r="K7" s="10"/>
      <c r="L7" s="15" t="s">
        <v>37</v>
      </c>
      <c r="M7" s="10"/>
      <c r="N7" s="10"/>
    </row>
    <row r="8" spans="2:14" x14ac:dyDescent="0.2">
      <c r="B8" s="16" t="s">
        <v>0</v>
      </c>
      <c r="C8" s="17">
        <f>+N20</f>
        <v>0</v>
      </c>
      <c r="D8" s="18"/>
      <c r="E8" s="19">
        <f>C8</f>
        <v>0</v>
      </c>
      <c r="F8" s="4"/>
      <c r="G8" s="4"/>
      <c r="H8" s="20">
        <v>46113</v>
      </c>
      <c r="I8" s="21">
        <v>0</v>
      </c>
      <c r="J8" s="21">
        <v>0</v>
      </c>
      <c r="K8" s="22">
        <f>+ROUND((I8+J8)*105%,0)</f>
        <v>0</v>
      </c>
      <c r="L8" s="22">
        <f t="shared" ref="L8:L19" si="0">MAX(MIN(((I8+J8)*15%),6000),0)</f>
        <v>0</v>
      </c>
      <c r="M8" s="22">
        <v>0</v>
      </c>
      <c r="N8" s="23">
        <f t="shared" ref="N8:N19" si="1">SUM(I8:M8)</f>
        <v>0</v>
      </c>
    </row>
    <row r="9" spans="2:14" x14ac:dyDescent="0.2">
      <c r="B9" s="16" t="s">
        <v>1</v>
      </c>
      <c r="C9" s="18"/>
      <c r="D9" s="18"/>
      <c r="E9" s="19">
        <f>-SUM(D10,D15,D16)</f>
        <v>-50000</v>
      </c>
      <c r="F9" s="4"/>
      <c r="G9" s="4"/>
      <c r="H9" s="20">
        <v>46143</v>
      </c>
      <c r="I9" s="21">
        <f>+I8</f>
        <v>0</v>
      </c>
      <c r="J9" s="21">
        <f>+J8</f>
        <v>0</v>
      </c>
      <c r="K9" s="22">
        <f t="shared" ref="K9:K19" si="2">+ROUND((I9+J9)*105%,0)</f>
        <v>0</v>
      </c>
      <c r="L9" s="22">
        <f t="shared" si="0"/>
        <v>0</v>
      </c>
      <c r="M9" s="22">
        <v>0</v>
      </c>
      <c r="N9" s="23">
        <f t="shared" si="1"/>
        <v>0</v>
      </c>
    </row>
    <row r="10" spans="2:14" x14ac:dyDescent="0.2">
      <c r="B10" s="16" t="s">
        <v>2</v>
      </c>
      <c r="C10" s="18"/>
      <c r="D10" s="24">
        <f>MAX(MIN(D12:D14),0)</f>
        <v>0</v>
      </c>
      <c r="E10" s="9"/>
      <c r="F10" s="4"/>
      <c r="G10" s="4"/>
      <c r="H10" s="20">
        <v>46174</v>
      </c>
      <c r="I10" s="21">
        <f t="shared" ref="I10:I19" si="3">+I9</f>
        <v>0</v>
      </c>
      <c r="J10" s="21">
        <f t="shared" ref="J10:J19" si="4">+J9</f>
        <v>0</v>
      </c>
      <c r="K10" s="22">
        <f t="shared" si="2"/>
        <v>0</v>
      </c>
      <c r="L10" s="22">
        <f t="shared" si="0"/>
        <v>0</v>
      </c>
      <c r="M10" s="22">
        <v>0</v>
      </c>
      <c r="N10" s="23">
        <f t="shared" si="1"/>
        <v>0</v>
      </c>
    </row>
    <row r="11" spans="2:14" x14ac:dyDescent="0.2">
      <c r="B11" s="25" t="s">
        <v>56</v>
      </c>
      <c r="C11" s="18"/>
      <c r="D11" s="18"/>
      <c r="E11" s="9"/>
      <c r="F11" s="4"/>
      <c r="G11" s="4"/>
      <c r="H11" s="20">
        <v>46204</v>
      </c>
      <c r="I11" s="21">
        <f t="shared" si="3"/>
        <v>0</v>
      </c>
      <c r="J11" s="21">
        <f t="shared" si="4"/>
        <v>0</v>
      </c>
      <c r="K11" s="22">
        <f t="shared" si="2"/>
        <v>0</v>
      </c>
      <c r="L11" s="22">
        <f t="shared" si="0"/>
        <v>0</v>
      </c>
      <c r="M11" s="22">
        <v>0</v>
      </c>
      <c r="N11" s="23">
        <f t="shared" si="1"/>
        <v>0</v>
      </c>
    </row>
    <row r="12" spans="2:14" x14ac:dyDescent="0.2">
      <c r="B12" s="26" t="s">
        <v>3</v>
      </c>
      <c r="C12" s="27">
        <f>+I20+J20+K20</f>
        <v>0</v>
      </c>
      <c r="D12" s="24">
        <f>IF(UPPER(C11)=AI8,C12*0.5,C12*0.4)</f>
        <v>0</v>
      </c>
      <c r="E12" s="9"/>
      <c r="F12" s="4"/>
      <c r="G12" s="4"/>
      <c r="H12" s="20">
        <v>46235</v>
      </c>
      <c r="I12" s="21">
        <f t="shared" si="3"/>
        <v>0</v>
      </c>
      <c r="J12" s="21">
        <f t="shared" si="4"/>
        <v>0</v>
      </c>
      <c r="K12" s="22">
        <f t="shared" si="2"/>
        <v>0</v>
      </c>
      <c r="L12" s="22">
        <f t="shared" si="0"/>
        <v>0</v>
      </c>
      <c r="M12" s="22">
        <v>0</v>
      </c>
      <c r="N12" s="23">
        <f t="shared" si="1"/>
        <v>0</v>
      </c>
    </row>
    <row r="13" spans="2:14" x14ac:dyDescent="0.2">
      <c r="B13" s="26" t="s">
        <v>4</v>
      </c>
      <c r="C13" s="28">
        <v>0</v>
      </c>
      <c r="D13" s="24">
        <f>C13-0.1*C12</f>
        <v>0</v>
      </c>
      <c r="E13" s="9"/>
      <c r="F13" s="4"/>
      <c r="G13" s="4"/>
      <c r="H13" s="20">
        <v>46266</v>
      </c>
      <c r="I13" s="21">
        <f t="shared" si="3"/>
        <v>0</v>
      </c>
      <c r="J13" s="21">
        <f t="shared" si="4"/>
        <v>0</v>
      </c>
      <c r="K13" s="22">
        <f t="shared" si="2"/>
        <v>0</v>
      </c>
      <c r="L13" s="22">
        <f t="shared" si="0"/>
        <v>0</v>
      </c>
      <c r="M13" s="22">
        <v>0</v>
      </c>
      <c r="N13" s="23">
        <f t="shared" si="1"/>
        <v>0</v>
      </c>
    </row>
    <row r="14" spans="2:14" x14ac:dyDescent="0.2">
      <c r="B14" s="26" t="s">
        <v>5</v>
      </c>
      <c r="C14" s="27">
        <f>+L20</f>
        <v>0</v>
      </c>
      <c r="D14" s="24">
        <f>C14</f>
        <v>0</v>
      </c>
      <c r="E14" s="9"/>
      <c r="H14" s="20">
        <v>46296</v>
      </c>
      <c r="I14" s="21">
        <f t="shared" si="3"/>
        <v>0</v>
      </c>
      <c r="J14" s="21">
        <f t="shared" si="4"/>
        <v>0</v>
      </c>
      <c r="K14" s="22">
        <f t="shared" si="2"/>
        <v>0</v>
      </c>
      <c r="L14" s="22">
        <f t="shared" si="0"/>
        <v>0</v>
      </c>
      <c r="M14" s="22">
        <v>0</v>
      </c>
      <c r="N14" s="23">
        <f t="shared" si="1"/>
        <v>0</v>
      </c>
    </row>
    <row r="15" spans="2:14" x14ac:dyDescent="0.2">
      <c r="B15" s="16" t="s">
        <v>59</v>
      </c>
      <c r="C15" s="27">
        <v>50000</v>
      </c>
      <c r="D15" s="24">
        <f>MAX(MIN(C15,50000),0)</f>
        <v>50000</v>
      </c>
      <c r="E15" s="9"/>
      <c r="H15" s="20">
        <v>46327</v>
      </c>
      <c r="I15" s="21">
        <f t="shared" si="3"/>
        <v>0</v>
      </c>
      <c r="J15" s="21">
        <f t="shared" si="4"/>
        <v>0</v>
      </c>
      <c r="K15" s="22">
        <f t="shared" si="2"/>
        <v>0</v>
      </c>
      <c r="L15" s="22">
        <f t="shared" si="0"/>
        <v>0</v>
      </c>
      <c r="M15" s="22">
        <v>0</v>
      </c>
      <c r="N15" s="23">
        <f t="shared" si="1"/>
        <v>0</v>
      </c>
    </row>
    <row r="16" spans="2:14" x14ac:dyDescent="0.2">
      <c r="B16" s="16" t="s">
        <v>44</v>
      </c>
      <c r="C16" s="29">
        <v>0</v>
      </c>
      <c r="D16" s="24">
        <f>C16</f>
        <v>0</v>
      </c>
      <c r="E16" s="9"/>
      <c r="H16" s="20">
        <v>46357</v>
      </c>
      <c r="I16" s="21">
        <f t="shared" si="3"/>
        <v>0</v>
      </c>
      <c r="J16" s="21">
        <f t="shared" si="4"/>
        <v>0</v>
      </c>
      <c r="K16" s="22">
        <f t="shared" si="2"/>
        <v>0</v>
      </c>
      <c r="L16" s="22">
        <f t="shared" si="0"/>
        <v>0</v>
      </c>
      <c r="M16" s="22">
        <v>0</v>
      </c>
      <c r="N16" s="23">
        <f t="shared" si="1"/>
        <v>0</v>
      </c>
    </row>
    <row r="17" spans="2:14" x14ac:dyDescent="0.2">
      <c r="B17" s="16" t="s">
        <v>6</v>
      </c>
      <c r="C17" s="18"/>
      <c r="D17" s="18"/>
      <c r="E17" s="19">
        <f>SUM(E8:E9)</f>
        <v>-50000</v>
      </c>
      <c r="H17" s="20">
        <v>46388</v>
      </c>
      <c r="I17" s="21">
        <f t="shared" si="3"/>
        <v>0</v>
      </c>
      <c r="J17" s="21">
        <f t="shared" si="4"/>
        <v>0</v>
      </c>
      <c r="K17" s="22">
        <f t="shared" si="2"/>
        <v>0</v>
      </c>
      <c r="L17" s="22">
        <f t="shared" si="0"/>
        <v>0</v>
      </c>
      <c r="M17" s="22">
        <v>0</v>
      </c>
      <c r="N17" s="23">
        <f t="shared" si="1"/>
        <v>0</v>
      </c>
    </row>
    <row r="18" spans="2:14" x14ac:dyDescent="0.2">
      <c r="B18" s="16" t="s">
        <v>7</v>
      </c>
      <c r="C18" s="18"/>
      <c r="D18" s="24">
        <f>SUM(C20:C24)</f>
        <v>0</v>
      </c>
      <c r="E18" s="19">
        <f>D18</f>
        <v>0</v>
      </c>
      <c r="H18" s="20">
        <v>46419</v>
      </c>
      <c r="I18" s="21">
        <f t="shared" si="3"/>
        <v>0</v>
      </c>
      <c r="J18" s="21">
        <f t="shared" si="4"/>
        <v>0</v>
      </c>
      <c r="K18" s="22">
        <f t="shared" si="2"/>
        <v>0</v>
      </c>
      <c r="L18" s="22">
        <f t="shared" si="0"/>
        <v>0</v>
      </c>
      <c r="M18" s="22">
        <v>0</v>
      </c>
      <c r="N18" s="23">
        <f t="shared" si="1"/>
        <v>0</v>
      </c>
    </row>
    <row r="19" spans="2:14" x14ac:dyDescent="0.2">
      <c r="B19" s="16" t="s">
        <v>8</v>
      </c>
      <c r="C19" s="18"/>
      <c r="D19" s="18"/>
      <c r="E19" s="9"/>
      <c r="H19" s="20">
        <v>46447</v>
      </c>
      <c r="I19" s="21">
        <f t="shared" si="3"/>
        <v>0</v>
      </c>
      <c r="J19" s="21">
        <f t="shared" si="4"/>
        <v>0</v>
      </c>
      <c r="K19" s="22">
        <f t="shared" si="2"/>
        <v>0</v>
      </c>
      <c r="L19" s="22">
        <f t="shared" si="0"/>
        <v>0</v>
      </c>
      <c r="M19" s="22">
        <v>0</v>
      </c>
      <c r="N19" s="23">
        <f t="shared" si="1"/>
        <v>0</v>
      </c>
    </row>
    <row r="20" spans="2:14" x14ac:dyDescent="0.2">
      <c r="B20" s="26" t="s">
        <v>9</v>
      </c>
      <c r="C20" s="29">
        <v>0</v>
      </c>
      <c r="D20" s="18"/>
      <c r="E20" s="9"/>
      <c r="H20" s="10" t="s">
        <v>31</v>
      </c>
      <c r="I20" s="23">
        <f t="shared" ref="I20:N20" si="5">SUM(I8:I19)</f>
        <v>0</v>
      </c>
      <c r="J20" s="23">
        <f t="shared" si="5"/>
        <v>0</v>
      </c>
      <c r="K20" s="23">
        <f t="shared" si="5"/>
        <v>0</v>
      </c>
      <c r="L20" s="23">
        <f t="shared" si="5"/>
        <v>0</v>
      </c>
      <c r="M20" s="23">
        <f t="shared" si="5"/>
        <v>0</v>
      </c>
      <c r="N20" s="30">
        <f t="shared" si="5"/>
        <v>0</v>
      </c>
    </row>
    <row r="21" spans="2:14" x14ac:dyDescent="0.2">
      <c r="B21" s="26" t="s">
        <v>10</v>
      </c>
      <c r="C21" s="29">
        <v>0</v>
      </c>
      <c r="D21" s="18"/>
      <c r="E21" s="9"/>
    </row>
    <row r="22" spans="2:14" x14ac:dyDescent="0.2">
      <c r="B22" s="26" t="s">
        <v>11</v>
      </c>
      <c r="C22" s="29">
        <v>0</v>
      </c>
      <c r="D22" s="18"/>
      <c r="E22" s="9"/>
      <c r="J22" s="99" t="s">
        <v>43</v>
      </c>
      <c r="K22" s="100"/>
      <c r="L22" s="101"/>
    </row>
    <row r="23" spans="2:14" x14ac:dyDescent="0.2">
      <c r="B23" s="26" t="s">
        <v>12</v>
      </c>
      <c r="C23" s="29">
        <v>0</v>
      </c>
      <c r="D23" s="18"/>
      <c r="E23" s="9"/>
      <c r="J23" s="94" t="s">
        <v>47</v>
      </c>
      <c r="K23" s="95"/>
      <c r="L23" s="31">
        <v>200</v>
      </c>
    </row>
    <row r="24" spans="2:14" x14ac:dyDescent="0.2">
      <c r="B24" s="16" t="s">
        <v>13</v>
      </c>
      <c r="C24" s="29">
        <v>0</v>
      </c>
      <c r="D24" s="18"/>
      <c r="E24" s="9"/>
      <c r="J24" s="94" t="s">
        <v>39</v>
      </c>
      <c r="K24" s="95"/>
      <c r="L24" s="31">
        <v>150</v>
      </c>
    </row>
    <row r="25" spans="2:14" x14ac:dyDescent="0.2">
      <c r="B25" s="16" t="s">
        <v>14</v>
      </c>
      <c r="C25" s="18"/>
      <c r="D25" s="18"/>
      <c r="E25" s="19">
        <f>SUM(D26:D26)</f>
        <v>0</v>
      </c>
      <c r="J25" s="94" t="s">
        <v>40</v>
      </c>
      <c r="K25" s="95"/>
      <c r="L25" s="31">
        <v>130</v>
      </c>
    </row>
    <row r="26" spans="2:14" x14ac:dyDescent="0.2">
      <c r="B26" s="25" t="s">
        <v>68</v>
      </c>
      <c r="C26" s="29">
        <v>0</v>
      </c>
      <c r="D26" s="24">
        <f>-IF(C26&gt;200000,200000,C26)</f>
        <v>0</v>
      </c>
      <c r="E26" s="9"/>
      <c r="J26" s="94" t="s">
        <v>41</v>
      </c>
      <c r="K26" s="95"/>
      <c r="L26" s="31">
        <v>110</v>
      </c>
    </row>
    <row r="27" spans="2:14" x14ac:dyDescent="0.2">
      <c r="B27" s="16" t="s">
        <v>15</v>
      </c>
      <c r="C27" s="18"/>
      <c r="D27" s="18"/>
      <c r="E27" s="19">
        <f>SUM(E25,E17,E18)</f>
        <v>-50000</v>
      </c>
      <c r="J27" s="94" t="s">
        <v>42</v>
      </c>
      <c r="K27" s="95"/>
      <c r="L27" s="31">
        <v>90</v>
      </c>
    </row>
    <row r="28" spans="2:14" x14ac:dyDescent="0.2">
      <c r="B28" s="16" t="s">
        <v>16</v>
      </c>
      <c r="C28" s="18"/>
      <c r="D28" s="24">
        <f>IF(SUM(C29:C40)&gt;150001,150000,SUM(C29:C40))</f>
        <v>0</v>
      </c>
      <c r="E28" s="19">
        <f>-D28</f>
        <v>0</v>
      </c>
    </row>
    <row r="29" spans="2:14" x14ac:dyDescent="0.2">
      <c r="B29" s="26" t="s">
        <v>38</v>
      </c>
      <c r="C29" s="28">
        <v>0</v>
      </c>
      <c r="D29" s="18"/>
      <c r="E29" s="9"/>
    </row>
    <row r="30" spans="2:14" x14ac:dyDescent="0.2">
      <c r="B30" s="26" t="s">
        <v>17</v>
      </c>
      <c r="C30" s="28">
        <v>0</v>
      </c>
      <c r="D30" s="18"/>
      <c r="E30" s="9"/>
    </row>
    <row r="31" spans="2:14" x14ac:dyDescent="0.2">
      <c r="B31" s="26" t="s">
        <v>18</v>
      </c>
      <c r="C31" s="28">
        <v>0</v>
      </c>
      <c r="D31" s="18"/>
      <c r="E31" s="9"/>
    </row>
    <row r="32" spans="2:14" x14ac:dyDescent="0.2">
      <c r="B32" s="26" t="s">
        <v>19</v>
      </c>
      <c r="C32" s="28">
        <v>0</v>
      </c>
      <c r="D32" s="18"/>
      <c r="E32" s="9"/>
    </row>
    <row r="33" spans="2:5" x14ac:dyDescent="0.2">
      <c r="B33" s="26" t="s">
        <v>20</v>
      </c>
      <c r="C33" s="28">
        <v>0</v>
      </c>
      <c r="D33" s="18"/>
      <c r="E33" s="9"/>
    </row>
    <row r="34" spans="2:5" x14ac:dyDescent="0.2">
      <c r="B34" s="26" t="s">
        <v>21</v>
      </c>
      <c r="C34" s="28">
        <v>0</v>
      </c>
      <c r="D34" s="18"/>
      <c r="E34" s="9"/>
    </row>
    <row r="35" spans="2:5" x14ac:dyDescent="0.2">
      <c r="B35" s="26" t="s">
        <v>22</v>
      </c>
      <c r="C35" s="28">
        <v>0</v>
      </c>
      <c r="D35" s="18"/>
      <c r="E35" s="9"/>
    </row>
    <row r="36" spans="2:5" x14ac:dyDescent="0.2">
      <c r="B36" s="26" t="s">
        <v>23</v>
      </c>
      <c r="C36" s="28">
        <v>0</v>
      </c>
      <c r="D36" s="18"/>
      <c r="E36" s="9"/>
    </row>
    <row r="37" spans="2:5" ht="12.75" customHeight="1" x14ac:dyDescent="0.2">
      <c r="B37" s="32" t="s">
        <v>60</v>
      </c>
      <c r="C37" s="28">
        <v>0</v>
      </c>
      <c r="D37" s="18"/>
      <c r="E37" s="9"/>
    </row>
    <row r="38" spans="2:5" ht="12.75" customHeight="1" x14ac:dyDescent="0.2">
      <c r="B38" s="32" t="s">
        <v>61</v>
      </c>
      <c r="C38" s="28">
        <v>0</v>
      </c>
      <c r="D38" s="18"/>
      <c r="E38" s="9"/>
    </row>
    <row r="39" spans="2:5" ht="12.75" customHeight="1" x14ac:dyDescent="0.2">
      <c r="B39" s="32" t="s">
        <v>62</v>
      </c>
      <c r="C39" s="29">
        <v>0</v>
      </c>
      <c r="D39" s="18"/>
      <c r="E39" s="9"/>
    </row>
    <row r="40" spans="2:5" ht="12.75" customHeight="1" x14ac:dyDescent="0.2">
      <c r="B40" s="26" t="s">
        <v>63</v>
      </c>
      <c r="C40" s="29">
        <v>0</v>
      </c>
      <c r="D40" s="18"/>
      <c r="E40" s="9"/>
    </row>
    <row r="41" spans="2:5" ht="12.75" customHeight="1" x14ac:dyDescent="0.2">
      <c r="B41" s="16" t="s">
        <v>58</v>
      </c>
      <c r="C41" s="29">
        <v>0</v>
      </c>
      <c r="D41" s="18"/>
      <c r="E41" s="19">
        <f>-MIN(C41,50000)</f>
        <v>0</v>
      </c>
    </row>
    <row r="42" spans="2:5" ht="12.75" customHeight="1" x14ac:dyDescent="0.2">
      <c r="B42" s="16" t="s">
        <v>24</v>
      </c>
      <c r="C42" s="33"/>
      <c r="D42" s="34"/>
      <c r="E42" s="19">
        <f>-SUM(D43:D48)</f>
        <v>0</v>
      </c>
    </row>
    <row r="43" spans="2:5" ht="12.75" customHeight="1" x14ac:dyDescent="0.2">
      <c r="B43" s="26" t="s">
        <v>72</v>
      </c>
      <c r="C43" s="29">
        <v>0</v>
      </c>
      <c r="D43" s="24">
        <f>MAX(MIN(C43,25000),0)</f>
        <v>0</v>
      </c>
      <c r="E43" s="9"/>
    </row>
    <row r="44" spans="2:5" x14ac:dyDescent="0.2">
      <c r="B44" s="26" t="s">
        <v>73</v>
      </c>
      <c r="C44" s="29">
        <v>0</v>
      </c>
      <c r="D44" s="24">
        <f>MAX(MIN(C44,25000),0)</f>
        <v>0</v>
      </c>
      <c r="E44" s="9"/>
    </row>
    <row r="45" spans="2:5" x14ac:dyDescent="0.2">
      <c r="B45" s="26" t="s">
        <v>67</v>
      </c>
      <c r="C45" s="28">
        <v>0</v>
      </c>
      <c r="D45" s="24">
        <f>IF(C45&gt;50001,50000,C45)</f>
        <v>0</v>
      </c>
      <c r="E45" s="9"/>
    </row>
    <row r="46" spans="2:5" x14ac:dyDescent="0.2">
      <c r="B46" s="26" t="s">
        <v>25</v>
      </c>
      <c r="C46" s="29">
        <v>0</v>
      </c>
      <c r="D46" s="24">
        <f t="shared" ref="D46:D47" si="6">IF(C46&gt;50001,50000,C46)</f>
        <v>0</v>
      </c>
      <c r="E46" s="9"/>
    </row>
    <row r="47" spans="2:5" x14ac:dyDescent="0.2">
      <c r="B47" s="26" t="s">
        <v>75</v>
      </c>
      <c r="C47" s="29">
        <v>0</v>
      </c>
      <c r="D47" s="24">
        <f t="shared" si="6"/>
        <v>0</v>
      </c>
      <c r="E47" s="9"/>
    </row>
    <row r="48" spans="2:5" x14ac:dyDescent="0.2">
      <c r="B48" s="26" t="s">
        <v>45</v>
      </c>
      <c r="C48" s="29">
        <v>0</v>
      </c>
      <c r="D48" s="24">
        <f>C48</f>
        <v>0</v>
      </c>
      <c r="E48" s="9"/>
    </row>
    <row r="49" spans="2:11" x14ac:dyDescent="0.2">
      <c r="B49" s="16" t="s">
        <v>26</v>
      </c>
      <c r="C49" s="18"/>
      <c r="D49" s="18"/>
      <c r="E49" s="19">
        <f>SUM(E27,E28,E41,E42)</f>
        <v>-50000</v>
      </c>
    </row>
    <row r="50" spans="2:11" x14ac:dyDescent="0.2">
      <c r="B50" s="35" t="s">
        <v>27</v>
      </c>
      <c r="C50" s="18"/>
      <c r="D50" s="18"/>
      <c r="E50" s="48">
        <f>IF(E49&lt;=250000,0,IF(E49&lt;=500000,(E49-250000)*0.05,IF(E49&lt;=1000000,(E49-500000)*0.2+12500,(E49-1000000)*0.3+112500)))</f>
        <v>0</v>
      </c>
    </row>
    <row r="51" spans="2:11" x14ac:dyDescent="0.2">
      <c r="B51" s="36" t="s">
        <v>64</v>
      </c>
      <c r="C51" s="18"/>
      <c r="D51" s="18"/>
      <c r="E51" s="19">
        <f>-IF(E49&lt;=500000,12500,0)</f>
        <v>-12500</v>
      </c>
    </row>
    <row r="52" spans="2:11" x14ac:dyDescent="0.2">
      <c r="B52" s="16" t="s">
        <v>55</v>
      </c>
      <c r="C52" s="18"/>
      <c r="D52" s="18"/>
      <c r="E52" s="19">
        <f>+E50+E51</f>
        <v>-12500</v>
      </c>
    </row>
    <row r="53" spans="2:11" ht="13.5" thickBot="1" x14ac:dyDescent="0.25">
      <c r="B53" s="16" t="s">
        <v>28</v>
      </c>
      <c r="C53" s="18"/>
      <c r="D53" s="18"/>
      <c r="E53" s="63">
        <f>+ROUND(E52*4%,0)</f>
        <v>-500</v>
      </c>
    </row>
    <row r="54" spans="2:11" ht="13.5" thickBot="1" x14ac:dyDescent="0.25">
      <c r="B54" s="64" t="s">
        <v>29</v>
      </c>
      <c r="C54" s="65"/>
      <c r="D54" s="65"/>
      <c r="E54" s="66">
        <f>+E52+E53</f>
        <v>-13000</v>
      </c>
    </row>
    <row r="55" spans="2:11" ht="13.5" customHeight="1" thickBot="1" x14ac:dyDescent="0.25">
      <c r="B55" s="49"/>
      <c r="C55" s="92" t="s">
        <v>48</v>
      </c>
      <c r="D55" s="93"/>
      <c r="E55" s="50">
        <f>+ROUND(E54/12,0)</f>
        <v>-1083</v>
      </c>
      <c r="I55" s="84" t="s">
        <v>86</v>
      </c>
      <c r="J55" s="85"/>
      <c r="K55" s="86"/>
    </row>
    <row r="56" spans="2:11" ht="24.75" thickBot="1" x14ac:dyDescent="0.25">
      <c r="B56" s="37"/>
      <c r="C56" s="38"/>
      <c r="D56" s="38"/>
      <c r="E56" s="39"/>
      <c r="I56" s="87" t="s">
        <v>76</v>
      </c>
      <c r="J56" s="88"/>
      <c r="K56" s="67" t="s">
        <v>77</v>
      </c>
    </row>
    <row r="57" spans="2:11" ht="18" customHeight="1" x14ac:dyDescent="0.25">
      <c r="B57" s="89" t="s">
        <v>57</v>
      </c>
      <c r="C57" s="90"/>
      <c r="D57" s="90"/>
      <c r="E57" s="91"/>
      <c r="I57" s="71" t="s">
        <v>78</v>
      </c>
      <c r="J57" s="72"/>
      <c r="K57" s="68" t="s">
        <v>79</v>
      </c>
    </row>
    <row r="58" spans="2:11" ht="18" customHeight="1" x14ac:dyDescent="0.2">
      <c r="B58" s="109" t="s">
        <v>66</v>
      </c>
      <c r="C58" s="110"/>
      <c r="D58" s="110"/>
      <c r="E58" s="111"/>
      <c r="I58" s="71" t="s">
        <v>80</v>
      </c>
      <c r="J58" s="72"/>
      <c r="K58" s="69">
        <v>0.05</v>
      </c>
    </row>
    <row r="59" spans="2:11" ht="16.5" customHeight="1" thickBot="1" x14ac:dyDescent="0.3">
      <c r="B59" s="96" t="s">
        <v>87</v>
      </c>
      <c r="C59" s="97"/>
      <c r="D59" s="97"/>
      <c r="E59" s="98"/>
      <c r="I59" s="71" t="s">
        <v>81</v>
      </c>
      <c r="J59" s="72"/>
      <c r="K59" s="69">
        <v>0.1</v>
      </c>
    </row>
    <row r="60" spans="2:11" ht="14.25" customHeight="1" x14ac:dyDescent="0.2">
      <c r="B60" s="51" t="s">
        <v>69</v>
      </c>
      <c r="C60" s="40"/>
      <c r="D60" s="41"/>
      <c r="E60" s="52">
        <f>+N20</f>
        <v>0</v>
      </c>
      <c r="I60" s="71" t="s">
        <v>82</v>
      </c>
      <c r="J60" s="72"/>
      <c r="K60" s="69">
        <v>0.15</v>
      </c>
    </row>
    <row r="61" spans="2:11" ht="14.25" customHeight="1" x14ac:dyDescent="0.2">
      <c r="B61" s="51" t="s">
        <v>71</v>
      </c>
      <c r="C61" s="40"/>
      <c r="D61" s="42">
        <v>75000</v>
      </c>
      <c r="E61" s="53">
        <f>-MAX(MIN(D61,75000),0)</f>
        <v>-75000</v>
      </c>
      <c r="I61" s="71" t="s">
        <v>83</v>
      </c>
      <c r="J61" s="72"/>
      <c r="K61" s="69">
        <v>0.2</v>
      </c>
    </row>
    <row r="62" spans="2:11" ht="14.25" x14ac:dyDescent="0.2">
      <c r="B62" s="51" t="s">
        <v>70</v>
      </c>
      <c r="C62" s="40"/>
      <c r="D62" s="41"/>
      <c r="E62" s="52">
        <f>SUM(E60:E61)</f>
        <v>-75000</v>
      </c>
      <c r="I62" s="71" t="s">
        <v>84</v>
      </c>
      <c r="J62" s="72"/>
      <c r="K62" s="69">
        <v>0.25</v>
      </c>
    </row>
    <row r="63" spans="2:11" ht="15" thickBot="1" x14ac:dyDescent="0.25">
      <c r="B63" s="51" t="s">
        <v>13</v>
      </c>
      <c r="C63" s="40"/>
      <c r="D63" s="40"/>
      <c r="E63" s="52">
        <v>0</v>
      </c>
      <c r="I63" s="73" t="s">
        <v>85</v>
      </c>
      <c r="J63" s="74"/>
      <c r="K63" s="70">
        <v>0.3</v>
      </c>
    </row>
    <row r="64" spans="2:11" ht="14.25" x14ac:dyDescent="0.2">
      <c r="B64" s="51" t="s">
        <v>26</v>
      </c>
      <c r="C64" s="41"/>
      <c r="D64" s="41"/>
      <c r="E64" s="52">
        <f>+E62+E63</f>
        <v>-75000</v>
      </c>
      <c r="I64" s="75" t="s">
        <v>74</v>
      </c>
      <c r="J64" s="76"/>
      <c r="K64" s="77"/>
    </row>
    <row r="65" spans="2:11" ht="5.25" customHeight="1" x14ac:dyDescent="0.2">
      <c r="B65" s="51"/>
      <c r="C65" s="41"/>
      <c r="D65" s="41"/>
      <c r="E65" s="52"/>
      <c r="I65" s="78"/>
      <c r="J65" s="79"/>
      <c r="K65" s="80"/>
    </row>
    <row r="66" spans="2:11" ht="15" thickBot="1" x14ac:dyDescent="0.25">
      <c r="B66" s="51" t="s">
        <v>27</v>
      </c>
      <c r="C66" s="41"/>
      <c r="D66" s="41"/>
      <c r="E66" s="43">
        <f>ROUND((IF(E64&lt;=400000,0,IF(E64&lt;=800000,(E64-400000)*0.05,IF(E64&lt;=1200000,(20000+(E64-800000)*0.1),IF(E64&lt;=1600000,(60000+(E64-1200000)*0.15),IF(E64&lt;=2000000,(120000+(E64-1600000)*0.2),IF(E64&lt;=2400000,(200000+(E64-2000000)*0.25),(300000+(E64-2400000)*0.3)))))))),0)</f>
        <v>0</v>
      </c>
      <c r="I66" s="81"/>
      <c r="J66" s="82"/>
      <c r="K66" s="83"/>
    </row>
    <row r="67" spans="2:11" ht="15.75" x14ac:dyDescent="0.2">
      <c r="B67" s="54" t="s">
        <v>74</v>
      </c>
      <c r="C67" s="41"/>
      <c r="D67" s="41"/>
      <c r="E67" s="52">
        <f>-IF(E64&lt;=1200000,60000,0)</f>
        <v>-60000</v>
      </c>
    </row>
    <row r="68" spans="2:11" ht="14.25" x14ac:dyDescent="0.2">
      <c r="B68" s="51" t="s">
        <v>55</v>
      </c>
      <c r="C68" s="44"/>
      <c r="D68" s="44"/>
      <c r="E68" s="19">
        <f>+E66+E67</f>
        <v>-60000</v>
      </c>
    </row>
    <row r="69" spans="2:11" ht="13.5" thickBot="1" x14ac:dyDescent="0.25">
      <c r="B69" s="55" t="s">
        <v>28</v>
      </c>
      <c r="C69" s="56"/>
      <c r="D69" s="56"/>
      <c r="E69" s="57">
        <f>+ROUND(E68*4%,0)</f>
        <v>-2400</v>
      </c>
    </row>
    <row r="70" spans="2:11" ht="15" thickBot="1" x14ac:dyDescent="0.25">
      <c r="B70" s="60" t="s">
        <v>29</v>
      </c>
      <c r="C70" s="61"/>
      <c r="D70" s="61"/>
      <c r="E70" s="62">
        <f>+E68+E69</f>
        <v>-62400</v>
      </c>
    </row>
    <row r="71" spans="2:11" ht="13.5" thickBot="1" x14ac:dyDescent="0.25">
      <c r="B71" s="58"/>
      <c r="C71" s="108" t="s">
        <v>48</v>
      </c>
      <c r="D71" s="108"/>
      <c r="E71" s="59">
        <f>+ROUND(E70/12,0)</f>
        <v>-5200</v>
      </c>
    </row>
    <row r="72" spans="2:11" x14ac:dyDescent="0.2">
      <c r="B72" s="45"/>
    </row>
    <row r="73" spans="2:11" x14ac:dyDescent="0.2">
      <c r="B73" s="45"/>
    </row>
  </sheetData>
  <mergeCells count="26">
    <mergeCell ref="C71:D71"/>
    <mergeCell ref="B58:E58"/>
    <mergeCell ref="B57:E57"/>
    <mergeCell ref="B2:E2"/>
    <mergeCell ref="B59:E59"/>
    <mergeCell ref="B1:E1"/>
    <mergeCell ref="C55:D55"/>
    <mergeCell ref="J25:K25"/>
    <mergeCell ref="J27:K27"/>
    <mergeCell ref="J26:K26"/>
    <mergeCell ref="B3:E3"/>
    <mergeCell ref="J22:L22"/>
    <mergeCell ref="J23:K23"/>
    <mergeCell ref="J24:K24"/>
    <mergeCell ref="C4:E4"/>
    <mergeCell ref="C5:E5"/>
    <mergeCell ref="I62:J62"/>
    <mergeCell ref="I63:J63"/>
    <mergeCell ref="I64:K66"/>
    <mergeCell ref="I55:K55"/>
    <mergeCell ref="I57:J57"/>
    <mergeCell ref="I58:J58"/>
    <mergeCell ref="I59:J59"/>
    <mergeCell ref="I60:J60"/>
    <mergeCell ref="I56:J56"/>
    <mergeCell ref="I61:J61"/>
  </mergeCells>
  <dataValidations disablePrompts="1" count="1">
    <dataValidation type="list" allowBlank="1" showInputMessage="1" showErrorMessage="1" sqref="C11">
      <formula1>$AI$10:$AI$11</formula1>
    </dataValidation>
  </dataValidations>
  <pageMargins left="0.11811023622047245" right="0.11811023622047245" top="0.19685039370078741" bottom="0.15748031496062992" header="0.31496062992125984" footer="0.31496062992125984"/>
  <pageSetup scale="80" orientation="portrait" r:id="rId1"/>
  <colBreaks count="1" manualBreakCount="1">
    <brk id="6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 calculator-Individual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2026-04-20T14:14:09Z</dcterms:modified>
</cp:coreProperties>
</file>